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95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Jonathan Hicks</author>
  </authors>
  <commentList>
    <comment ref="C7" authorId="0">
      <text>
        <r>
          <rPr>
            <b/>
            <sz val="8"/>
            <rFont val="Tahoma"/>
            <family val="2"/>
          </rPr>
          <t>Several authoritative sources cite the Insulating Concrete Form premium to range from 4 - 10% nationwide.  In this case, the premium only applies to the cost of construction, not the price of the land.  These sources include the NAHB, PCA, ICFA, and HUD.</t>
        </r>
        <r>
          <rPr>
            <sz val="8"/>
            <rFont val="Tahoma"/>
            <family val="2"/>
          </rPr>
          <t xml:space="preserve">
</t>
        </r>
      </text>
    </comment>
    <comment ref="C12" authorId="0">
      <text>
        <r>
          <rPr>
            <b/>
            <sz val="8"/>
            <rFont val="Tahoma"/>
            <family val="2"/>
          </rPr>
          <t>Enter the HVAC contractor's bid for your HVAC system as bid for a conventionally constructed home.</t>
        </r>
        <r>
          <rPr>
            <sz val="8"/>
            <rFont val="Tahoma"/>
            <family val="2"/>
          </rPr>
          <t xml:space="preserve">
</t>
        </r>
      </text>
    </comment>
    <comment ref="C13" authorId="0">
      <text>
        <r>
          <rPr>
            <b/>
            <sz val="8"/>
            <rFont val="Tahoma"/>
            <family val="2"/>
          </rPr>
          <t>Insert a percentage based downsize charge.  In other words, building with ICF will cause the HVAC system to be smaller saving you money.  Conservative estimates range from 16-30%.</t>
        </r>
      </text>
    </comment>
    <comment ref="C10" authorId="0">
      <text>
        <r>
          <rPr>
            <b/>
            <sz val="8"/>
            <rFont val="Tahoma"/>
            <family val="2"/>
          </rPr>
          <t>Enter an expected dollar amount for total energy consumption in your home.  The DOE and your local utility companies can assist with estimating energy consumption based upon house size, appliances, and family composition.</t>
        </r>
      </text>
    </comment>
    <comment ref="C11" authorId="0">
      <text>
        <r>
          <rPr>
            <b/>
            <sz val="8"/>
            <rFont val="Tahoma"/>
            <family val="2"/>
          </rPr>
          <t>Search for estimates around the nation.  Some sources including the NAHB, PCA, ICFA, HUD, and DOE cite savings of 25-80%.  DHA recommends a conservative range of 25-40%.</t>
        </r>
      </text>
    </comment>
    <comment ref="C14" authorId="0">
      <text>
        <r>
          <rPr>
            <b/>
            <sz val="8"/>
            <rFont val="Tahoma"/>
            <family val="2"/>
          </rPr>
          <t>Estimated annual homeowner's policy premium.  The IBHS (www.IBHS.org) provides information on insurance policy discounts for various risk mitigation factors.  All discounts strictly depend on your insurer and underwriter.</t>
        </r>
      </text>
    </comment>
    <comment ref="C15" authorId="0">
      <text>
        <r>
          <rPr>
            <b/>
            <sz val="8"/>
            <rFont val="Tahoma"/>
            <family val="2"/>
          </rPr>
          <t>Estimated discount allowed by your insurer for living in an ICF home.  Shop around for homeowner's insurance.  A little information goes a long way with insurance agents and underwriters.</t>
        </r>
      </text>
    </comment>
    <comment ref="C6" authorId="0">
      <text>
        <r>
          <rPr>
            <b/>
            <sz val="8"/>
            <rFont val="Tahoma"/>
            <family val="2"/>
          </rPr>
          <t>Insert the amount of money you intend to pay in advance (ie an amount that will not be financed by your lender).  Most lenders will not charge PMI if the homeowner has at least 20% equity in the home and land.</t>
        </r>
      </text>
    </comment>
    <comment ref="B20" authorId="0">
      <text>
        <r>
          <rPr>
            <b/>
            <sz val="8"/>
            <rFont val="Tahoma"/>
            <family val="2"/>
          </rPr>
          <t>ICF construction methods provide up to 4 hours of fire resistance without extra measures compared to the 15 minute wood frame requirement.  Reference ICC ESR-1642 paragraph 4.5 and ICC NER-515.  Add to that flame spread index, smoke density index, and toxicity ratings are all lower for ICF than for wood frame.</t>
        </r>
      </text>
    </comment>
    <comment ref="B22" authorId="0">
      <text>
        <r>
          <rPr>
            <b/>
            <sz val="8"/>
            <rFont val="Tahoma"/>
            <family val="2"/>
          </rPr>
          <t>When designed according to ICF prescriptive methodology, ICF walls are capable of withstanding tornadoes with an F5 rating.</t>
        </r>
      </text>
    </comment>
    <comment ref="B23" authorId="0">
      <text>
        <r>
          <rPr>
            <b/>
            <sz val="8"/>
            <rFont val="Tahoma"/>
            <family val="2"/>
          </rPr>
          <t>Test data proves ICF walls are capable of withstanding wind blown debris with speeds up to 250 mph.</t>
        </r>
      </text>
    </comment>
    <comment ref="B24" authorId="0">
      <text>
        <r>
          <rPr>
            <b/>
            <sz val="8"/>
            <rFont val="Tahoma"/>
            <family val="2"/>
          </rPr>
          <t>All properly constructed ICF homes are designed to withstand seismic activity specific to the locale of the home.  For peace-of-mind, ask your builder for a detailed explanation of the reinforcement plan.</t>
        </r>
      </text>
    </comment>
    <comment ref="B25" authorId="0">
      <text>
        <r>
          <rPr>
            <b/>
            <sz val="8"/>
            <rFont val="Tahoma"/>
            <family val="2"/>
          </rPr>
          <t>When your walls consist of more than 5 inches of expanded polystyrene foam, 6 inches of concrete, 1/2 inch of drywall, and an exterior finish of your choice, sound transmission is absolutely minimal.  With STC ratings up to 58, ICF walls provide up to 40% noise reduction over conventionally framed walls.</t>
        </r>
      </text>
    </comment>
    <comment ref="B26" authorId="0">
      <text>
        <r>
          <rPr>
            <b/>
            <sz val="8"/>
            <rFont val="Tahoma"/>
            <family val="2"/>
          </rPr>
          <t>'Beauty is in the eye of the beholder' rings true here.  The only visible clue an ICF home provides is the depth of door and window returns.  True to solid masonry structures of the past, an ICF wall will provide at least 12 inches of depth.</t>
        </r>
      </text>
    </comment>
    <comment ref="B27" authorId="0">
      <text>
        <r>
          <rPr>
            <b/>
            <sz val="8"/>
            <rFont val="Tahoma"/>
            <family val="2"/>
          </rPr>
          <t>Mold requires 3 items to survive:  food, moisture, and temperature.  An ICF structure does not provide any food for mold, termites, or any other insect.  In fact, some building codes only allow ICF construction for below grade applications recognizing their superior ability to deter insect infestation.</t>
        </r>
      </text>
    </comment>
    <comment ref="B21" authorId="0">
      <text>
        <r>
          <rPr>
            <b/>
            <sz val="8"/>
            <rFont val="Tahoma"/>
            <family val="2"/>
          </rPr>
          <t>ASTM methodology shows a framed structure would require walls with an R-Value of 38 to 50 in order to match the thermal performance of an ICF structure.  Conventionally framed homes are typically insulated at the R13 level.  Keep in mind, an ICF house also prevents drafts, which an R50 framed wall may or may not prevent.  Reference ICC reports ESR-1642 and NER-515.</t>
        </r>
      </text>
    </comment>
  </commentList>
</comments>
</file>

<file path=xl/sharedStrings.xml><?xml version="1.0" encoding="utf-8"?>
<sst xmlns="http://schemas.openxmlformats.org/spreadsheetml/2006/main" count="40" uniqueCount="40">
  <si>
    <t>% Premium for ICF</t>
  </si>
  <si>
    <t>DHA ICF Home</t>
  </si>
  <si>
    <t>Conventional 2x4 Home</t>
  </si>
  <si>
    <t>Estimated Construction Cost</t>
  </si>
  <si>
    <t>Estimated Land Cost</t>
  </si>
  <si>
    <t>Mortgage Interest Rate</t>
  </si>
  <si>
    <t>Estimated Monthly Energy</t>
  </si>
  <si>
    <t>% ICF Utility Savings</t>
  </si>
  <si>
    <t>Estimated HVAC Cost</t>
  </si>
  <si>
    <t>Estimated HVAC Downsizing</t>
  </si>
  <si>
    <t>Initial House Investment</t>
  </si>
  <si>
    <t>Estimated Monthly Payment</t>
  </si>
  <si>
    <t>Estimated Monthly Insurance Premium</t>
  </si>
  <si>
    <t>Estimated Monthly Energy Costs</t>
  </si>
  <si>
    <t>Downpayment</t>
  </si>
  <si>
    <t>ICF Fire Resistance Value</t>
  </si>
  <si>
    <t>ICF Tornado Resistance Value</t>
  </si>
  <si>
    <t>ICF Wind Blown Debris Resistance Value</t>
  </si>
  <si>
    <t>ICF Seismic Structure Value</t>
  </si>
  <si>
    <t>ICF Sound Transmission Value</t>
  </si>
  <si>
    <t>ICF Aesthetic Value</t>
  </si>
  <si>
    <t>ICF Mold &amp; Insect Resistance Value</t>
  </si>
  <si>
    <t>QUANTIFIABLE COSTS</t>
  </si>
  <si>
    <t>NOTE:  These values are for the most part unquantifiable.  When evaluating the cost-benefit analysis, try to put legitimate numbers in that would make a coventionally framed home comparable to an ICF home.</t>
  </si>
  <si>
    <t>Number of Monthly Payments</t>
  </si>
  <si>
    <t>One-Time</t>
  </si>
  <si>
    <t>Amortized</t>
  </si>
  <si>
    <t>Estimated Insurance Premium</t>
  </si>
  <si>
    <t>Estimated Insurance Discount</t>
  </si>
  <si>
    <t>Estimated Amortized Equivalency Cost</t>
  </si>
  <si>
    <t>Estimated One-Time Equivalency Cost</t>
  </si>
  <si>
    <t>NET MONTHLY HOUSING COST</t>
  </si>
  <si>
    <t>more per month.</t>
  </si>
  <si>
    <t>I C F HOME vs. 2x4 FRAMED HOME CALCULATOR</t>
  </si>
  <si>
    <t>INDIRECT VALUES</t>
  </si>
  <si>
    <t>ICF Insulation Value</t>
  </si>
  <si>
    <t>Indirect Value Subtotal</t>
  </si>
  <si>
    <t>COPYRIGHT DALE HICKS AND ASSOCIATES, LLC 2012</t>
  </si>
  <si>
    <t>Try different numbers in these columns.</t>
  </si>
  <si>
    <t>Be sure to scroll over each comment indicated by a small red triangle.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</si>
</sst>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0.00;[Red]#,##0.00"/>
    <numFmt numFmtId="167" formatCode="&quot;Yes&quot;;&quot;Yes&quot;;&quot;No&quot;"/>
    <numFmt numFmtId="168" formatCode="&quot;True&quot;;&quot;True&quot;;&quot;False&quot;"/>
    <numFmt numFmtId="169" formatCode="&quot;On&quot;;&quot;On&quot;;&quot;Off&quot;"/>
    <numFmt numFmtId="170" formatCode="[$€-2]\ #,##0.00_);[Red]\([$€-2]\ #,##0.00\)"/>
  </numFmts>
  <fonts count="49">
    <font>
      <sz val="10"/>
      <name val="Arial"/>
      <family val="0"/>
    </font>
    <font>
      <b/>
      <sz val="10"/>
      <name val="Arial"/>
      <family val="2"/>
    </font>
    <font>
      <sz val="8"/>
      <name val="Tahoma"/>
      <family val="2"/>
    </font>
    <font>
      <b/>
      <sz val="8"/>
      <name val="Tahoma"/>
      <family val="2"/>
    </font>
    <font>
      <b/>
      <sz val="14"/>
      <name val="Arial"/>
      <family val="2"/>
    </font>
    <font>
      <u val="single"/>
      <sz val="10"/>
      <color indexed="12"/>
      <name val="Arial"/>
      <family val="2"/>
    </font>
    <font>
      <u val="single"/>
      <sz val="10"/>
      <color indexed="36"/>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3"/>
      <name val="Arial"/>
      <family val="2"/>
    </font>
    <font>
      <sz val="9.75"/>
      <color indexed="8"/>
      <name val="Arial"/>
      <family val="0"/>
    </font>
    <font>
      <b/>
      <sz val="8"/>
      <color indexed="8"/>
      <name val="Arial"/>
      <family val="0"/>
    </font>
    <font>
      <b/>
      <sz val="11.75"/>
      <color indexed="8"/>
      <name val="Arial"/>
      <family val="0"/>
    </font>
    <font>
      <sz val="8.9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FF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65"/>
        <bgColor indexed="64"/>
      </patternFill>
    </fill>
    <fill>
      <patternFill patternType="solid">
        <fgColor rgb="FF0000FF"/>
        <bgColor indexed="64"/>
      </patternFill>
    </fill>
    <fill>
      <patternFill patternType="solid">
        <fgColor rgb="FF0000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Alignment="1">
      <alignment/>
    </xf>
    <xf numFmtId="8" fontId="0" fillId="0" borderId="0" xfId="0" applyNumberFormat="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164" fontId="1" fillId="33" borderId="12" xfId="0" applyNumberFormat="1" applyFont="1" applyFill="1" applyBorder="1" applyAlignment="1">
      <alignment horizontal="center" vertical="center"/>
    </xf>
    <xf numFmtId="0" fontId="4" fillId="0" borderId="0" xfId="0" applyFont="1" applyAlignment="1">
      <alignment horizontal="center"/>
    </xf>
    <xf numFmtId="164" fontId="1" fillId="0" borderId="13" xfId="0" applyNumberFormat="1" applyFont="1" applyFill="1" applyBorder="1" applyAlignment="1">
      <alignment horizontal="center" vertical="center"/>
    </xf>
    <xf numFmtId="164" fontId="1" fillId="0" borderId="14" xfId="0" applyNumberFormat="1" applyFont="1" applyFill="1" applyBorder="1" applyAlignment="1">
      <alignment horizontal="center" vertical="center"/>
    </xf>
    <xf numFmtId="0" fontId="1" fillId="0" borderId="15" xfId="0" applyFont="1" applyFill="1" applyBorder="1" applyAlignment="1">
      <alignment horizontal="center" vertical="top" wrapText="1"/>
    </xf>
    <xf numFmtId="10" fontId="1" fillId="0" borderId="14" xfId="0" applyNumberFormat="1" applyFont="1" applyFill="1" applyBorder="1" applyAlignment="1">
      <alignment horizontal="center" vertical="top" wrapText="1"/>
    </xf>
    <xf numFmtId="165" fontId="0" fillId="33" borderId="13" xfId="0" applyNumberFormat="1" applyFill="1" applyBorder="1" applyAlignment="1">
      <alignment wrapText="1"/>
    </xf>
    <xf numFmtId="165" fontId="0" fillId="33" borderId="14" xfId="0" applyNumberFormat="1" applyFill="1" applyBorder="1" applyAlignment="1">
      <alignment/>
    </xf>
    <xf numFmtId="166" fontId="0" fillId="33" borderId="0" xfId="0" applyNumberFormat="1" applyFill="1" applyBorder="1" applyAlignment="1">
      <alignment/>
    </xf>
    <xf numFmtId="166" fontId="0" fillId="33" borderId="11" xfId="0" applyNumberFormat="1" applyFill="1" applyBorder="1" applyAlignment="1">
      <alignment/>
    </xf>
    <xf numFmtId="4" fontId="0" fillId="33" borderId="0" xfId="0" applyNumberFormat="1" applyFill="1" applyBorder="1" applyAlignment="1">
      <alignment/>
    </xf>
    <xf numFmtId="4" fontId="0" fillId="33" borderId="11" xfId="0" applyNumberFormat="1" applyFill="1" applyBorder="1" applyAlignment="1">
      <alignment/>
    </xf>
    <xf numFmtId="8" fontId="0" fillId="33" borderId="11" xfId="0" applyNumberFormat="1"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5" borderId="13" xfId="0" applyFill="1" applyBorder="1" applyAlignment="1">
      <alignment/>
    </xf>
    <xf numFmtId="0" fontId="0" fillId="35" borderId="0" xfId="0" applyFill="1" applyBorder="1" applyAlignment="1">
      <alignment/>
    </xf>
    <xf numFmtId="164" fontId="0" fillId="35" borderId="0" xfId="0" applyNumberFormat="1" applyFill="1" applyBorder="1" applyAlignment="1">
      <alignment/>
    </xf>
    <xf numFmtId="0" fontId="0" fillId="35" borderId="12" xfId="0" applyFill="1" applyBorder="1" applyAlignment="1">
      <alignment/>
    </xf>
    <xf numFmtId="0" fontId="0" fillId="35" borderId="16" xfId="0" applyFill="1" applyBorder="1" applyAlignment="1">
      <alignment/>
    </xf>
    <xf numFmtId="165" fontId="0" fillId="36" borderId="17" xfId="0" applyNumberFormat="1" applyFill="1" applyBorder="1" applyAlignment="1" applyProtection="1">
      <alignment/>
      <protection locked="0"/>
    </xf>
    <xf numFmtId="165" fontId="0" fillId="36" borderId="18" xfId="0" applyNumberFormat="1" applyFill="1" applyBorder="1" applyAlignment="1" applyProtection="1">
      <alignment/>
      <protection locked="0"/>
    </xf>
    <xf numFmtId="10" fontId="0" fillId="36" borderId="18" xfId="0" applyNumberFormat="1" applyFill="1" applyBorder="1" applyAlignment="1" applyProtection="1">
      <alignment/>
      <protection locked="0"/>
    </xf>
    <xf numFmtId="1" fontId="0" fillId="36" borderId="18" xfId="0" applyNumberFormat="1" applyFill="1" applyBorder="1" applyAlignment="1" applyProtection="1">
      <alignment/>
      <protection locked="0"/>
    </xf>
    <xf numFmtId="10" fontId="0" fillId="36" borderId="19" xfId="0" applyNumberFormat="1" applyFill="1" applyBorder="1" applyAlignment="1" applyProtection="1">
      <alignment/>
      <protection locked="0"/>
    </xf>
    <xf numFmtId="165" fontId="0" fillId="36" borderId="19" xfId="0" applyNumberFormat="1" applyFill="1" applyBorder="1" applyAlignment="1" applyProtection="1">
      <alignment/>
      <protection locked="0"/>
    </xf>
    <xf numFmtId="10" fontId="1" fillId="35" borderId="13" xfId="0" applyNumberFormat="1" applyFont="1" applyFill="1" applyBorder="1" applyAlignment="1">
      <alignment horizontal="center"/>
    </xf>
    <xf numFmtId="0" fontId="1" fillId="35" borderId="13" xfId="0" applyFont="1" applyFill="1" applyBorder="1" applyAlignment="1">
      <alignment horizontal="center"/>
    </xf>
    <xf numFmtId="0" fontId="1" fillId="35" borderId="12" xfId="0" applyFont="1" applyFill="1" applyBorder="1" applyAlignment="1">
      <alignment horizontal="right"/>
    </xf>
    <xf numFmtId="165" fontId="1" fillId="35" borderId="12" xfId="0" applyNumberFormat="1" applyFont="1" applyFill="1" applyBorder="1" applyAlignment="1">
      <alignment horizontal="center"/>
    </xf>
    <xf numFmtId="164" fontId="1" fillId="35" borderId="12" xfId="0" applyNumberFormat="1" applyFont="1" applyFill="1" applyBorder="1" applyAlignment="1">
      <alignment horizontal="center"/>
    </xf>
    <xf numFmtId="0" fontId="1" fillId="35" borderId="17" xfId="0" applyFont="1" applyFill="1" applyBorder="1" applyAlignment="1">
      <alignment horizontal="center" vertical="center" textRotation="90" wrapText="1"/>
    </xf>
    <xf numFmtId="0" fontId="1" fillId="35" borderId="18" xfId="0" applyFont="1" applyFill="1" applyBorder="1" applyAlignment="1">
      <alignment horizontal="center" vertical="center" textRotation="90" wrapText="1"/>
    </xf>
    <xf numFmtId="0" fontId="1" fillId="35" borderId="19" xfId="0" applyFont="1" applyFill="1" applyBorder="1" applyAlignment="1">
      <alignment horizontal="center" vertical="center" textRotation="90" wrapText="1"/>
    </xf>
    <xf numFmtId="0" fontId="1" fillId="33" borderId="20" xfId="0" applyFont="1" applyFill="1" applyBorder="1" applyAlignment="1">
      <alignment horizontal="right" vertical="center"/>
    </xf>
    <xf numFmtId="0" fontId="1" fillId="33" borderId="12" xfId="0" applyFont="1" applyFill="1" applyBorder="1" applyAlignment="1">
      <alignment horizontal="right" vertical="center"/>
    </xf>
    <xf numFmtId="0" fontId="1" fillId="33" borderId="12" xfId="0" applyFont="1" applyFill="1" applyBorder="1" applyAlignment="1">
      <alignment horizontal="left" vertical="center"/>
    </xf>
    <xf numFmtId="0" fontId="1" fillId="33" borderId="16" xfId="0" applyFont="1" applyFill="1" applyBorder="1" applyAlignment="1">
      <alignment horizontal="left" vertical="center"/>
    </xf>
    <xf numFmtId="0" fontId="0" fillId="33" borderId="10" xfId="0" applyFill="1" applyBorder="1" applyAlignment="1">
      <alignment horizontal="left"/>
    </xf>
    <xf numFmtId="0" fontId="0" fillId="33" borderId="0" xfId="0" applyFill="1" applyBorder="1" applyAlignment="1">
      <alignment horizontal="left"/>
    </xf>
    <xf numFmtId="0" fontId="0" fillId="35" borderId="13" xfId="0" applyFill="1" applyBorder="1" applyAlignment="1">
      <alignment horizontal="left" vertical="center" wrapText="1"/>
    </xf>
    <xf numFmtId="0" fontId="0" fillId="35" borderId="13" xfId="0" applyFill="1" applyBorder="1" applyAlignment="1">
      <alignment wrapText="1"/>
    </xf>
    <xf numFmtId="0" fontId="0" fillId="35" borderId="14" xfId="0" applyFill="1" applyBorder="1" applyAlignment="1">
      <alignment wrapText="1"/>
    </xf>
    <xf numFmtId="0" fontId="0" fillId="35" borderId="0" xfId="0" applyFill="1" applyBorder="1" applyAlignment="1">
      <alignment wrapText="1"/>
    </xf>
    <xf numFmtId="0" fontId="0" fillId="35" borderId="11" xfId="0" applyFill="1" applyBorder="1" applyAlignment="1">
      <alignment wrapText="1"/>
    </xf>
    <xf numFmtId="0" fontId="1" fillId="33" borderId="15" xfId="0" applyFont="1" applyFill="1" applyBorder="1" applyAlignment="1">
      <alignment horizontal="right" vertical="center"/>
    </xf>
    <xf numFmtId="0" fontId="1" fillId="33" borderId="13" xfId="0" applyFont="1" applyFill="1" applyBorder="1" applyAlignment="1">
      <alignment horizontal="right" vertical="center"/>
    </xf>
    <xf numFmtId="0" fontId="47" fillId="37" borderId="15" xfId="0" applyFont="1" applyFill="1" applyBorder="1" applyAlignment="1">
      <alignment horizontal="center" vertical="center" wrapText="1"/>
    </xf>
    <xf numFmtId="0" fontId="47" fillId="37" borderId="13" xfId="0" applyFont="1" applyFill="1" applyBorder="1" applyAlignment="1">
      <alignment horizontal="center" vertical="center" wrapText="1"/>
    </xf>
    <xf numFmtId="0" fontId="47" fillId="37" borderId="10" xfId="0" applyFont="1" applyFill="1" applyBorder="1" applyAlignment="1">
      <alignment horizontal="center" vertical="center" wrapText="1"/>
    </xf>
    <xf numFmtId="0" fontId="47" fillId="37" borderId="0" xfId="0" applyFont="1" applyFill="1" applyBorder="1" applyAlignment="1">
      <alignment horizontal="center" vertical="center" wrapText="1"/>
    </xf>
    <xf numFmtId="0" fontId="47" fillId="37" borderId="20" xfId="0" applyFont="1" applyFill="1" applyBorder="1" applyAlignment="1">
      <alignment horizontal="center" vertical="center" wrapText="1"/>
    </xf>
    <xf numFmtId="0" fontId="47" fillId="37" borderId="12" xfId="0" applyFont="1" applyFill="1" applyBorder="1" applyAlignment="1">
      <alignment horizontal="center" vertical="center" wrapText="1"/>
    </xf>
    <xf numFmtId="10" fontId="0" fillId="38" borderId="13" xfId="0" applyNumberFormat="1" applyFill="1" applyBorder="1" applyAlignment="1" applyProtection="1">
      <alignment horizontal="center"/>
      <protection locked="0"/>
    </xf>
    <xf numFmtId="10" fontId="0" fillId="38" borderId="0" xfId="0" applyNumberFormat="1" applyFill="1" applyBorder="1" applyAlignment="1" applyProtection="1">
      <alignment horizontal="center"/>
      <protection locked="0"/>
    </xf>
    <xf numFmtId="10" fontId="0" fillId="38" borderId="12" xfId="0" applyNumberFormat="1" applyFill="1" applyBorder="1" applyAlignment="1" applyProtection="1">
      <alignment horizontal="center"/>
      <protection locked="0"/>
    </xf>
    <xf numFmtId="0" fontId="47" fillId="37" borderId="14" xfId="0" applyFont="1" applyFill="1" applyBorder="1" applyAlignment="1">
      <alignment horizontal="center" vertical="center" wrapText="1"/>
    </xf>
    <xf numFmtId="0" fontId="47" fillId="37" borderId="11" xfId="0" applyFont="1" applyFill="1" applyBorder="1" applyAlignment="1">
      <alignment horizontal="center" vertical="center" wrapText="1"/>
    </xf>
    <xf numFmtId="0" fontId="47" fillId="37" borderId="16" xfId="0" applyFont="1" applyFill="1" applyBorder="1" applyAlignment="1">
      <alignment horizontal="center" vertical="center" wrapText="1"/>
    </xf>
    <xf numFmtId="0" fontId="4" fillId="0" borderId="0" xfId="0" applyFont="1" applyAlignment="1">
      <alignment horizontal="center"/>
    </xf>
    <xf numFmtId="0" fontId="1" fillId="34" borderId="17" xfId="0" applyFont="1" applyFill="1" applyBorder="1" applyAlignment="1">
      <alignment horizontal="center" vertical="center" textRotation="90" wrapText="1"/>
    </xf>
    <xf numFmtId="0" fontId="1" fillId="34" borderId="18" xfId="0" applyFont="1" applyFill="1" applyBorder="1" applyAlignment="1">
      <alignment horizontal="center" vertical="center" textRotation="90" wrapText="1"/>
    </xf>
    <xf numFmtId="0" fontId="1" fillId="34" borderId="19" xfId="0" applyFont="1" applyFill="1" applyBorder="1" applyAlignment="1">
      <alignment horizontal="center" vertical="center" textRotation="90" wrapText="1"/>
    </xf>
    <xf numFmtId="0" fontId="0" fillId="33" borderId="15" xfId="0" applyFill="1" applyBorder="1" applyAlignment="1">
      <alignment horizontal="left"/>
    </xf>
    <xf numFmtId="0" fontId="0" fillId="33" borderId="13" xfId="0" applyFill="1" applyBorder="1" applyAlignment="1">
      <alignment horizontal="left"/>
    </xf>
    <xf numFmtId="0" fontId="7"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Gray">
          <fgColor indexed="11"/>
        </patternFill>
      </fill>
    </dxf>
    <dxf>
      <fill>
        <patternFill patternType="lightGray">
          <fgColor indexed="45"/>
        </patternFill>
      </fill>
    </dxf>
    <dxf>
      <fill>
        <patternFill patternType="lightGray">
          <fgColor indexed="11"/>
        </patternFill>
      </fill>
    </dxf>
    <dxf>
      <fill>
        <patternFill patternType="lightGray">
          <fgColor indexed="45"/>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ICF COST COMPARISON</a:t>
            </a:r>
          </a:p>
        </c:rich>
      </c:tx>
      <c:layout>
        <c:manualLayout>
          <c:xMode val="factor"/>
          <c:yMode val="factor"/>
          <c:x val="-0.00125"/>
          <c:y val="0"/>
        </c:manualLayout>
      </c:layout>
      <c:spPr>
        <a:noFill/>
        <a:ln>
          <a:noFill/>
        </a:ln>
      </c:spPr>
    </c:title>
    <c:plotArea>
      <c:layout>
        <c:manualLayout>
          <c:xMode val="edge"/>
          <c:yMode val="edge"/>
          <c:x val="0.07325"/>
          <c:y val="0.13"/>
          <c:w val="0.66675"/>
          <c:h val="0.7745"/>
        </c:manualLayout>
      </c:layout>
      <c:barChart>
        <c:barDir val="col"/>
        <c:grouping val="stacked"/>
        <c:varyColors val="0"/>
        <c:ser>
          <c:idx val="0"/>
          <c:order val="0"/>
          <c:tx>
            <c:v>Estimated Principal &amp; Interest</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Sheet1!$G$3:$H$3</c:f>
              <c:strCache/>
            </c:strRef>
          </c:cat>
          <c:val>
            <c:numRef>
              <c:f>Sheet1!$G$5:$H$5</c:f>
              <c:numCache/>
            </c:numRef>
          </c:val>
        </c:ser>
        <c:ser>
          <c:idx val="1"/>
          <c:order val="1"/>
          <c:tx>
            <c:v>Estimated Energy Costs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Sheet1!$G$3:$H$3</c:f>
              <c:strCache/>
            </c:strRef>
          </c:cat>
          <c:val>
            <c:numRef>
              <c:f>Sheet1!$G$6:$H$6</c:f>
              <c:numCache/>
            </c:numRef>
          </c:val>
        </c:ser>
        <c:ser>
          <c:idx val="2"/>
          <c:order val="2"/>
          <c:tx>
            <c:v>Estimated Insurance Premium</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Sheet1!$G$3:$H$3</c:f>
              <c:strCache/>
            </c:strRef>
          </c:cat>
          <c:val>
            <c:numRef>
              <c:f>Sheet1!$G$7:$H$7</c:f>
              <c:numCache/>
            </c:numRef>
          </c:val>
        </c:ser>
        <c:ser>
          <c:idx val="3"/>
          <c:order val="3"/>
          <c:tx>
            <c:v>Estimated Equivalency Costs</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Percent val="0"/>
          </c:dLbls>
          <c:cat>
            <c:strRef>
              <c:f>Sheet1!$G$3:$H$3</c:f>
              <c:strCache/>
            </c:strRef>
          </c:cat>
          <c:val>
            <c:numRef>
              <c:f>Sheet1!$G$8:$H$8</c:f>
              <c:numCache/>
            </c:numRef>
          </c:val>
        </c:ser>
        <c:overlap val="100"/>
        <c:axId val="19571862"/>
        <c:axId val="41929031"/>
      </c:barChart>
      <c:catAx>
        <c:axId val="19571862"/>
        <c:scaling>
          <c:orientation val="minMax"/>
        </c:scaling>
        <c:axPos val="b"/>
        <c:delete val="0"/>
        <c:numFmt formatCode="General" sourceLinked="1"/>
        <c:majorTickMark val="out"/>
        <c:minorTickMark val="none"/>
        <c:tickLblPos val="nextTo"/>
        <c:spPr>
          <a:ln w="3175">
            <a:solidFill>
              <a:srgbClr val="000000"/>
            </a:solidFill>
          </a:ln>
        </c:spPr>
        <c:crossAx val="41929031"/>
        <c:crosses val="autoZero"/>
        <c:auto val="1"/>
        <c:lblOffset val="100"/>
        <c:tickLblSkip val="1"/>
        <c:noMultiLvlLbl val="0"/>
      </c:catAx>
      <c:valAx>
        <c:axId val="419290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71862"/>
        <c:crossesAt val="1"/>
        <c:crossBetween val="between"/>
        <c:dispUnits/>
      </c:valAx>
      <c:spPr>
        <a:solidFill>
          <a:srgbClr val="C0C0C0"/>
        </a:solidFill>
        <a:ln w="12700">
          <a:solidFill>
            <a:srgbClr val="808080"/>
          </a:solidFill>
        </a:ln>
      </c:spPr>
    </c:plotArea>
    <c:legend>
      <c:legendPos val="r"/>
      <c:layout>
        <c:manualLayout>
          <c:xMode val="edge"/>
          <c:yMode val="edge"/>
          <c:x val="0.74975"/>
          <c:y val="0.02225"/>
          <c:w val="0.2465"/>
          <c:h val="0.31"/>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19050</xdr:rowOff>
    </xdr:from>
    <xdr:to>
      <xdr:col>8</xdr:col>
      <xdr:colOff>0</xdr:colOff>
      <xdr:row>44</xdr:row>
      <xdr:rowOff>95250</xdr:rowOff>
    </xdr:to>
    <xdr:graphicFrame>
      <xdr:nvGraphicFramePr>
        <xdr:cNvPr id="1" name="Chart 21"/>
        <xdr:cNvGraphicFramePr/>
      </xdr:nvGraphicFramePr>
      <xdr:xfrm>
        <a:off x="0" y="4943475"/>
        <a:ext cx="7620000" cy="26670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590550</xdr:colOff>
      <xdr:row>33</xdr:row>
      <xdr:rowOff>123825</xdr:rowOff>
    </xdr:from>
    <xdr:to>
      <xdr:col>7</xdr:col>
      <xdr:colOff>714375</xdr:colOff>
      <xdr:row>44</xdr:row>
      <xdr:rowOff>66675</xdr:rowOff>
    </xdr:to>
    <xdr:pic>
      <xdr:nvPicPr>
        <xdr:cNvPr id="2" name="Picture 4" descr="Hi Contrast Final DHA Logo.jpg"/>
        <xdr:cNvPicPr preferRelativeResize="1">
          <a:picLocks noChangeAspect="1"/>
        </xdr:cNvPicPr>
      </xdr:nvPicPr>
      <xdr:blipFill>
        <a:blip r:embed="rId2"/>
        <a:stretch>
          <a:fillRect/>
        </a:stretch>
      </xdr:blipFill>
      <xdr:spPr>
        <a:xfrm>
          <a:off x="5781675" y="5857875"/>
          <a:ext cx="1704975" cy="1724025"/>
        </a:xfrm>
        <a:prstGeom prst="rect">
          <a:avLst/>
        </a:prstGeom>
        <a:noFill/>
        <a:ln w="9525" cmpd="sng">
          <a:noFill/>
        </a:ln>
      </xdr:spPr>
    </xdr:pic>
    <xdr:clientData/>
  </xdr:twoCellAnchor>
  <xdr:twoCellAnchor editAs="oneCell">
    <xdr:from>
      <xdr:col>0</xdr:col>
      <xdr:colOff>104775</xdr:colOff>
      <xdr:row>0</xdr:row>
      <xdr:rowOff>28575</xdr:rowOff>
    </xdr:from>
    <xdr:to>
      <xdr:col>1</xdr:col>
      <xdr:colOff>390525</xdr:colOff>
      <xdr:row>2</xdr:row>
      <xdr:rowOff>466725</xdr:rowOff>
    </xdr:to>
    <xdr:pic>
      <xdr:nvPicPr>
        <xdr:cNvPr id="3" name="Picture 5" descr="Hi Contrast Final DHA Logo.jpg"/>
        <xdr:cNvPicPr preferRelativeResize="1">
          <a:picLocks noChangeAspect="1"/>
        </xdr:cNvPicPr>
      </xdr:nvPicPr>
      <xdr:blipFill>
        <a:blip r:embed="rId2"/>
        <a:stretch>
          <a:fillRect/>
        </a:stretch>
      </xdr:blipFill>
      <xdr:spPr>
        <a:xfrm>
          <a:off x="104775" y="28575"/>
          <a:ext cx="666750" cy="828675"/>
        </a:xfrm>
        <a:prstGeom prst="rect">
          <a:avLst/>
        </a:prstGeom>
        <a:noFill/>
        <a:ln w="9525" cmpd="sng">
          <a:noFill/>
        </a:ln>
      </xdr:spPr>
    </xdr:pic>
    <xdr:clientData/>
  </xdr:twoCellAnchor>
  <xdr:twoCellAnchor>
    <xdr:from>
      <xdr:col>2</xdr:col>
      <xdr:colOff>371475</xdr:colOff>
      <xdr:row>15</xdr:row>
      <xdr:rowOff>38100</xdr:rowOff>
    </xdr:from>
    <xdr:to>
      <xdr:col>2</xdr:col>
      <xdr:colOff>581025</xdr:colOff>
      <xdr:row>17</xdr:row>
      <xdr:rowOff>123825</xdr:rowOff>
    </xdr:to>
    <xdr:sp>
      <xdr:nvSpPr>
        <xdr:cNvPr id="4" name="Up-Down Arrow 8"/>
        <xdr:cNvSpPr>
          <a:spLocks/>
        </xdr:cNvSpPr>
      </xdr:nvSpPr>
      <xdr:spPr>
        <a:xfrm>
          <a:off x="3133725" y="2857500"/>
          <a:ext cx="209550" cy="409575"/>
        </a:xfrm>
        <a:prstGeom prst="upDownArrow">
          <a:avLst>
            <a:gd name="adj" fmla="val -24416"/>
          </a:avLst>
        </a:prstGeom>
        <a:solidFill>
          <a:srgbClr val="0000FF"/>
        </a:solidFill>
        <a:ln w="38100"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29"/>
  <sheetViews>
    <sheetView showGridLines="0" showRowColHeaders="0" tabSelected="1" zoomScalePageLayoutView="0" workbookViewId="0" topLeftCell="A1">
      <selection activeCell="C8" sqref="C8"/>
    </sheetView>
  </sheetViews>
  <sheetFormatPr defaultColWidth="9.140625" defaultRowHeight="12.75"/>
  <cols>
    <col min="1" max="1" width="5.7109375" style="0" customWidth="1"/>
    <col min="2" max="2" width="35.7109375" style="0" customWidth="1"/>
    <col min="3" max="4" width="12.7109375" style="0" customWidth="1"/>
    <col min="5" max="6" width="11.00390625" style="0" customWidth="1"/>
    <col min="7" max="9" width="12.7109375" style="0" customWidth="1"/>
  </cols>
  <sheetData>
    <row r="1" spans="1:9" ht="18">
      <c r="A1" s="65" t="s">
        <v>33</v>
      </c>
      <c r="B1" s="65"/>
      <c r="C1" s="65"/>
      <c r="D1" s="65"/>
      <c r="E1" s="65"/>
      <c r="F1" s="65"/>
      <c r="G1" s="65"/>
      <c r="H1" s="65"/>
      <c r="I1" s="6"/>
    </row>
    <row r="2" spans="2:6" ht="12.75">
      <c r="B2" s="71" t="s">
        <v>37</v>
      </c>
      <c r="C2" s="71"/>
      <c r="D2" s="71"/>
      <c r="E2" s="71"/>
      <c r="F2" s="71"/>
    </row>
    <row r="3" spans="2:8" ht="38.25">
      <c r="B3" s="71"/>
      <c r="C3" s="71"/>
      <c r="D3" s="71"/>
      <c r="E3" s="71"/>
      <c r="F3" s="71"/>
      <c r="G3" s="9" t="s">
        <v>2</v>
      </c>
      <c r="H3" s="10" t="s">
        <v>1</v>
      </c>
    </row>
    <row r="4" spans="1:8" ht="12.75">
      <c r="A4" s="66" t="s">
        <v>22</v>
      </c>
      <c r="B4" s="18" t="s">
        <v>3</v>
      </c>
      <c r="C4" s="26">
        <v>250000</v>
      </c>
      <c r="D4" s="69" t="s">
        <v>10</v>
      </c>
      <c r="E4" s="70"/>
      <c r="F4" s="70"/>
      <c r="G4" s="11">
        <f>SUM(C4+C5+C12)</f>
        <v>320000</v>
      </c>
      <c r="H4" s="12">
        <f>SUM((C4*(1+C7))+C5+(C12*(1-C13)))</f>
        <v>335000</v>
      </c>
    </row>
    <row r="5" spans="1:8" ht="12.75">
      <c r="A5" s="67"/>
      <c r="B5" s="19" t="s">
        <v>4</v>
      </c>
      <c r="C5" s="27">
        <v>50000</v>
      </c>
      <c r="D5" s="44" t="s">
        <v>11</v>
      </c>
      <c r="E5" s="45"/>
      <c r="F5" s="45"/>
      <c r="G5" s="13">
        <f>-PMT((C8/12),C9,(G4-C6),1)</f>
        <v>1279.04509453888</v>
      </c>
      <c r="H5" s="14">
        <f>-PMT((C8/12),C9,(H4-C6),1)</f>
        <v>1352.8360782008015</v>
      </c>
    </row>
    <row r="6" spans="1:8" ht="12.75">
      <c r="A6" s="67"/>
      <c r="B6" s="19" t="s">
        <v>14</v>
      </c>
      <c r="C6" s="27">
        <v>60000</v>
      </c>
      <c r="D6" s="44" t="s">
        <v>13</v>
      </c>
      <c r="E6" s="45"/>
      <c r="F6" s="45"/>
      <c r="G6" s="13">
        <f>C10</f>
        <v>250</v>
      </c>
      <c r="H6" s="14">
        <f>SUM(C10*(1-C11))</f>
        <v>155</v>
      </c>
    </row>
    <row r="7" spans="1:8" ht="12.75">
      <c r="A7" s="67"/>
      <c r="B7" s="19" t="s">
        <v>0</v>
      </c>
      <c r="C7" s="28">
        <v>0.08</v>
      </c>
      <c r="D7" s="44" t="s">
        <v>12</v>
      </c>
      <c r="E7" s="45"/>
      <c r="F7" s="45"/>
      <c r="G7" s="13">
        <f>SUM(C14/12)</f>
        <v>41.666666666666664</v>
      </c>
      <c r="H7" s="14">
        <f>SUM(G7*(1-C15))</f>
        <v>35.416666666666664</v>
      </c>
    </row>
    <row r="8" spans="1:8" ht="12.75">
      <c r="A8" s="67"/>
      <c r="B8" s="19" t="s">
        <v>5</v>
      </c>
      <c r="C8" s="28">
        <v>0.0425</v>
      </c>
      <c r="D8" s="44" t="s">
        <v>29</v>
      </c>
      <c r="E8" s="45"/>
      <c r="F8" s="45"/>
      <c r="G8" s="15">
        <f>D28</f>
        <v>59.034164661781176</v>
      </c>
      <c r="H8" s="16">
        <v>0</v>
      </c>
    </row>
    <row r="9" spans="1:8" ht="12.75">
      <c r="A9" s="67"/>
      <c r="B9" s="19" t="s">
        <v>24</v>
      </c>
      <c r="C9" s="29">
        <v>360</v>
      </c>
      <c r="D9" s="44" t="s">
        <v>30</v>
      </c>
      <c r="E9" s="45"/>
      <c r="F9" s="45"/>
      <c r="G9" s="15">
        <f>C28</f>
        <v>12000</v>
      </c>
      <c r="H9" s="16">
        <v>0</v>
      </c>
    </row>
    <row r="10" spans="1:8" ht="12.75">
      <c r="A10" s="67"/>
      <c r="B10" s="19" t="s">
        <v>6</v>
      </c>
      <c r="C10" s="27">
        <v>250</v>
      </c>
      <c r="D10" s="44"/>
      <c r="E10" s="45"/>
      <c r="F10" s="45"/>
      <c r="G10" s="15"/>
      <c r="H10" s="17"/>
    </row>
    <row r="11" spans="1:8" ht="12.75">
      <c r="A11" s="67"/>
      <c r="B11" s="19" t="s">
        <v>7</v>
      </c>
      <c r="C11" s="28">
        <v>0.38</v>
      </c>
      <c r="D11" s="2"/>
      <c r="E11" s="3"/>
      <c r="F11" s="3"/>
      <c r="G11" s="3"/>
      <c r="H11" s="4"/>
    </row>
    <row r="12" spans="1:8" ht="12.75">
      <c r="A12" s="67"/>
      <c r="B12" s="19" t="s">
        <v>8</v>
      </c>
      <c r="C12" s="27">
        <v>20000</v>
      </c>
      <c r="D12" s="2"/>
      <c r="E12" s="3"/>
      <c r="F12" s="3"/>
      <c r="G12" s="3"/>
      <c r="H12" s="4"/>
    </row>
    <row r="13" spans="1:8" ht="12.75">
      <c r="A13" s="67"/>
      <c r="B13" s="19" t="s">
        <v>9</v>
      </c>
      <c r="C13" s="28">
        <v>0.25</v>
      </c>
      <c r="D13" s="51" t="s">
        <v>31</v>
      </c>
      <c r="E13" s="52"/>
      <c r="F13" s="52"/>
      <c r="G13" s="7">
        <f>SUM(G5:G8)</f>
        <v>1629.745925867328</v>
      </c>
      <c r="H13" s="8">
        <f>SUM(H5:H8)</f>
        <v>1543.2527448674682</v>
      </c>
    </row>
    <row r="14" spans="1:8" ht="12.75">
      <c r="A14" s="67"/>
      <c r="B14" s="19" t="s">
        <v>27</v>
      </c>
      <c r="C14" s="27">
        <v>500</v>
      </c>
      <c r="D14" s="2"/>
      <c r="E14" s="3"/>
      <c r="F14" s="3"/>
      <c r="G14" s="3"/>
      <c r="H14" s="4"/>
    </row>
    <row r="15" spans="1:8" ht="12.75">
      <c r="A15" s="68"/>
      <c r="B15" s="20" t="s">
        <v>28</v>
      </c>
      <c r="C15" s="30">
        <v>0.15</v>
      </c>
      <c r="D15" s="40" t="str">
        <f>IF((G13&lt;H13),"ICF Home costs ","Framed Home costs ")</f>
        <v>Framed Home costs </v>
      </c>
      <c r="E15" s="41"/>
      <c r="F15" s="5">
        <f>ABS(SUM(G13-H13))</f>
        <v>86.49318099985976</v>
      </c>
      <c r="G15" s="42" t="s">
        <v>32</v>
      </c>
      <c r="H15" s="43"/>
    </row>
    <row r="16" spans="1:8" ht="12.75" customHeight="1">
      <c r="A16" s="53" t="s">
        <v>38</v>
      </c>
      <c r="B16" s="54"/>
      <c r="C16" s="59"/>
      <c r="D16" s="54" t="s">
        <v>39</v>
      </c>
      <c r="E16" s="54"/>
      <c r="F16" s="54"/>
      <c r="G16" s="54"/>
      <c r="H16" s="62"/>
    </row>
    <row r="17" spans="1:8" ht="12.75" customHeight="1">
      <c r="A17" s="55"/>
      <c r="B17" s="56"/>
      <c r="C17" s="60"/>
      <c r="D17" s="56"/>
      <c r="E17" s="56"/>
      <c r="F17" s="56"/>
      <c r="G17" s="56"/>
      <c r="H17" s="63"/>
    </row>
    <row r="18" spans="1:8" ht="12.75" customHeight="1">
      <c r="A18" s="57"/>
      <c r="B18" s="58"/>
      <c r="C18" s="61"/>
      <c r="D18" s="58"/>
      <c r="E18" s="58"/>
      <c r="F18" s="58"/>
      <c r="G18" s="58"/>
      <c r="H18" s="64"/>
    </row>
    <row r="19" spans="1:8" ht="12.75">
      <c r="A19" s="37" t="s">
        <v>34</v>
      </c>
      <c r="B19" s="21"/>
      <c r="C19" s="32" t="s">
        <v>25</v>
      </c>
      <c r="D19" s="33" t="s">
        <v>26</v>
      </c>
      <c r="E19" s="46" t="s">
        <v>23</v>
      </c>
      <c r="F19" s="47"/>
      <c r="G19" s="47"/>
      <c r="H19" s="48"/>
    </row>
    <row r="20" spans="1:8" ht="12.75" customHeight="1">
      <c r="A20" s="38"/>
      <c r="B20" s="22" t="s">
        <v>15</v>
      </c>
      <c r="C20" s="26">
        <v>0</v>
      </c>
      <c r="D20" s="23">
        <f>-PMT(($C$8/12),$C$9,C20,1)</f>
        <v>0.0013777322441280867</v>
      </c>
      <c r="E20" s="49"/>
      <c r="F20" s="49"/>
      <c r="G20" s="49"/>
      <c r="H20" s="50"/>
    </row>
    <row r="21" spans="1:8" ht="12.75" customHeight="1">
      <c r="A21" s="38"/>
      <c r="B21" s="22" t="s">
        <v>35</v>
      </c>
      <c r="C21" s="27">
        <v>3000</v>
      </c>
      <c r="D21" s="23">
        <f>-PMT(($C$8/12),$C$9,C21,1)</f>
        <v>14.75957446462839</v>
      </c>
      <c r="E21" s="49"/>
      <c r="F21" s="49"/>
      <c r="G21" s="49"/>
      <c r="H21" s="50"/>
    </row>
    <row r="22" spans="1:8" ht="12.75">
      <c r="A22" s="38"/>
      <c r="B22" s="22" t="s">
        <v>16</v>
      </c>
      <c r="C22" s="27">
        <v>2500</v>
      </c>
      <c r="D22" s="23">
        <f aca="true" t="shared" si="0" ref="D22:D28">-PMT(($C$8/12),$C$9,C22,1)</f>
        <v>12.299875009231013</v>
      </c>
      <c r="E22" s="49"/>
      <c r="F22" s="49"/>
      <c r="G22" s="49"/>
      <c r="H22" s="50"/>
    </row>
    <row r="23" spans="1:8" ht="12.75">
      <c r="A23" s="38"/>
      <c r="B23" s="22" t="s">
        <v>17</v>
      </c>
      <c r="C23" s="27">
        <v>0</v>
      </c>
      <c r="D23" s="23">
        <f t="shared" si="0"/>
        <v>0.0013777322441280867</v>
      </c>
      <c r="E23" s="49"/>
      <c r="F23" s="49"/>
      <c r="G23" s="49"/>
      <c r="H23" s="50"/>
    </row>
    <row r="24" spans="1:8" ht="12.75">
      <c r="A24" s="38"/>
      <c r="B24" s="22" t="s">
        <v>18</v>
      </c>
      <c r="C24" s="27">
        <v>2500</v>
      </c>
      <c r="D24" s="23">
        <f t="shared" si="0"/>
        <v>12.299875009231013</v>
      </c>
      <c r="E24" s="49"/>
      <c r="F24" s="49"/>
      <c r="G24" s="49"/>
      <c r="H24" s="50"/>
    </row>
    <row r="25" spans="1:8" ht="12.75">
      <c r="A25" s="38"/>
      <c r="B25" s="22" t="s">
        <v>19</v>
      </c>
      <c r="C25" s="27">
        <v>2000</v>
      </c>
      <c r="D25" s="23">
        <f t="shared" si="0"/>
        <v>9.840175553833635</v>
      </c>
      <c r="E25" s="49"/>
      <c r="F25" s="49"/>
      <c r="G25" s="49"/>
      <c r="H25" s="50"/>
    </row>
    <row r="26" spans="1:8" ht="12.75">
      <c r="A26" s="38"/>
      <c r="B26" s="22" t="s">
        <v>20</v>
      </c>
      <c r="C26" s="27">
        <v>0</v>
      </c>
      <c r="D26" s="23">
        <f t="shared" si="0"/>
        <v>0.0013777322441280867</v>
      </c>
      <c r="E26" s="49"/>
      <c r="F26" s="49"/>
      <c r="G26" s="49"/>
      <c r="H26" s="50"/>
    </row>
    <row r="27" spans="1:8" ht="12.75">
      <c r="A27" s="38"/>
      <c r="B27" s="22" t="s">
        <v>21</v>
      </c>
      <c r="C27" s="31">
        <v>2000</v>
      </c>
      <c r="D27" s="23">
        <f t="shared" si="0"/>
        <v>9.840175553833635</v>
      </c>
      <c r="E27" s="49"/>
      <c r="F27" s="49"/>
      <c r="G27" s="49"/>
      <c r="H27" s="50"/>
    </row>
    <row r="28" spans="1:8" ht="12.75">
      <c r="A28" s="39"/>
      <c r="B28" s="34" t="s">
        <v>36</v>
      </c>
      <c r="C28" s="35">
        <f>SUM(C20:C27)</f>
        <v>12000</v>
      </c>
      <c r="D28" s="36">
        <f t="shared" si="0"/>
        <v>59.034164661781176</v>
      </c>
      <c r="E28" s="24"/>
      <c r="F28" s="24"/>
      <c r="G28" s="24"/>
      <c r="H28" s="25"/>
    </row>
    <row r="29" ht="12.75">
      <c r="E29" s="1"/>
    </row>
  </sheetData>
  <sheetProtection password="E75C" sheet="1" objects="1" scenarios="1" selectLockedCells="1"/>
  <mergeCells count="18">
    <mergeCell ref="A1:H1"/>
    <mergeCell ref="A4:A15"/>
    <mergeCell ref="D4:F4"/>
    <mergeCell ref="D5:F5"/>
    <mergeCell ref="D6:F6"/>
    <mergeCell ref="D7:F7"/>
    <mergeCell ref="B2:F3"/>
    <mergeCell ref="D9:F9"/>
    <mergeCell ref="D8:F8"/>
    <mergeCell ref="A19:A28"/>
    <mergeCell ref="D15:E15"/>
    <mergeCell ref="G15:H15"/>
    <mergeCell ref="D10:F10"/>
    <mergeCell ref="E19:H27"/>
    <mergeCell ref="D13:F13"/>
    <mergeCell ref="A16:B18"/>
    <mergeCell ref="C16:C18"/>
    <mergeCell ref="D16:H18"/>
  </mergeCells>
  <conditionalFormatting sqref="G13">
    <cfRule type="cellIs" priority="1" dxfId="3" operator="greaterThanOrEqual" stopIfTrue="1">
      <formula>$H$13</formula>
    </cfRule>
    <cfRule type="cellIs" priority="2" dxfId="0" operator="lessThan" stopIfTrue="1">
      <formula>$H$13</formula>
    </cfRule>
  </conditionalFormatting>
  <conditionalFormatting sqref="H13">
    <cfRule type="cellIs" priority="3" dxfId="1" operator="greaterThanOrEqual" stopIfTrue="1">
      <formula>$G$13</formula>
    </cfRule>
    <cfRule type="cellIs" priority="4" dxfId="0" operator="lessThan" stopIfTrue="1">
      <formula>$G$13</formula>
    </cfRule>
  </conditionalFormatting>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E11" sqref="E1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Dale Hicks and Associates,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Hicks</dc:creator>
  <cp:keywords/>
  <dc:description/>
  <cp:lastModifiedBy>Jon Office</cp:lastModifiedBy>
  <dcterms:created xsi:type="dcterms:W3CDTF">2006-06-22T22:19:18Z</dcterms:created>
  <dcterms:modified xsi:type="dcterms:W3CDTF">2012-03-28T19:12:24Z</dcterms:modified>
  <cp:category/>
  <cp:version/>
  <cp:contentType/>
  <cp:contentStatus/>
</cp:coreProperties>
</file>